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E:\ALL WR\Secondary\PODs\Ken\"/>
    </mc:Choice>
  </mc:AlternateContent>
  <xr:revisionPtr revIDLastSave="0" documentId="13_ncr:1_{9B55DE64-F208-465F-A76E-0C1FB7A23D22}" xr6:coauthVersionLast="45" xr6:coauthVersionMax="45" xr10:uidLastSave="{00000000-0000-0000-0000-000000000000}"/>
  <bookViews>
    <workbookView xWindow="-120" yWindow="-120" windowWidth="20730" windowHeight="11160" activeTab="1" xr2:uid="{19CE7426-DB74-4E7C-B423-32ACE44BCA02}"/>
  </bookViews>
  <sheets>
    <sheet name="Cash flow" sheetId="1" r:id="rId1"/>
    <sheet name="Rati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7" i="2" l="1"/>
  <c r="F2" i="2"/>
  <c r="F3" i="2"/>
  <c r="F4" i="2"/>
  <c r="F5" i="2"/>
  <c r="F6" i="2"/>
  <c r="B14" i="1" l="1"/>
  <c r="B9" i="1"/>
  <c r="B8" i="1"/>
  <c r="B11" i="1"/>
  <c r="B10" i="1"/>
  <c r="B7" i="1"/>
  <c r="B18" i="1"/>
  <c r="C19" i="1"/>
  <c r="C16" i="1"/>
  <c r="B15" i="1"/>
  <c r="C11" i="1" l="1"/>
  <c r="C12" i="1" s="1"/>
  <c r="C21" i="1" s="1"/>
  <c r="C23" i="1" s="1"/>
</calcChain>
</file>

<file path=xl/sharedStrings.xml><?xml version="1.0" encoding="utf-8"?>
<sst xmlns="http://schemas.openxmlformats.org/spreadsheetml/2006/main" count="46" uniqueCount="46">
  <si>
    <t>Magnificent Mountain Company</t>
  </si>
  <si>
    <t>Net Income</t>
  </si>
  <si>
    <t>Net Cash Flows from Operating Activities</t>
  </si>
  <si>
    <t>Depreciation</t>
  </si>
  <si>
    <t>Accounts receivable decrease</t>
  </si>
  <si>
    <t>Accounts payable decrease</t>
  </si>
  <si>
    <t>Income taxes payable decrease</t>
  </si>
  <si>
    <t>Cash flow from Operating Activities</t>
  </si>
  <si>
    <t>Issuance of stock</t>
  </si>
  <si>
    <t>Cash Flows from Investing Activities</t>
  </si>
  <si>
    <t>Cash Flows from Financing Activities</t>
  </si>
  <si>
    <t>Inventory increase</t>
  </si>
  <si>
    <t>Net Cash Flows from Financing Activities</t>
  </si>
  <si>
    <t>Payment of Dividends</t>
  </si>
  <si>
    <t>Purchase of new investment</t>
  </si>
  <si>
    <t>Net Cash Flows from Investing Activities</t>
  </si>
  <si>
    <t>Total Cash Flow Increase (Decrease)</t>
  </si>
  <si>
    <t>Cash Balance, Year 1</t>
  </si>
  <si>
    <t>Cash Balance, Year 2</t>
  </si>
  <si>
    <t>Gain on Sale of Equipment</t>
  </si>
  <si>
    <t>Adjustment on Cash Flow from Operating Activities:</t>
  </si>
  <si>
    <t>Statement of Cash Flow, Year 2</t>
  </si>
  <si>
    <t>No</t>
  </si>
  <si>
    <t>Ratio</t>
  </si>
  <si>
    <t>a.</t>
  </si>
  <si>
    <t>Operating Funds Ratio</t>
  </si>
  <si>
    <t>Formula</t>
  </si>
  <si>
    <t>Operating cash flow-to-current liabilities ratio</t>
  </si>
  <si>
    <t>Cash conversion ratio</t>
  </si>
  <si>
    <t>Free cash flow</t>
  </si>
  <si>
    <t>Discretionary cash flow</t>
  </si>
  <si>
    <t>Cash flow from operations - Capital expenditures</t>
  </si>
  <si>
    <t>EBITDA</t>
  </si>
  <si>
    <t>Gross profit - operating expense</t>
  </si>
  <si>
    <t>Days inventory Outstanding + Days sales outstanding - Days payable outstanding</t>
  </si>
  <si>
    <t>Cash flow from operations / Current Liabilities</t>
  </si>
  <si>
    <t>b.</t>
  </si>
  <si>
    <t>c.</t>
  </si>
  <si>
    <t>d.</t>
  </si>
  <si>
    <t>e.</t>
  </si>
  <si>
    <t>f.</t>
  </si>
  <si>
    <t>Value</t>
  </si>
  <si>
    <t>Operating funds / Income</t>
  </si>
  <si>
    <t xml:space="preserve">Cash Flow Health </t>
  </si>
  <si>
    <t>Pre-tax earning + Non-operating expense + interest expense + Depreciation</t>
  </si>
  <si>
    <t>In conclusion, the cash flow health of Magnificent Mountain Companyis excellent. The company cash flow position indicates that it maintains substantial levels of cash flow to cater for its operating, financing and investing activities. Considerably, the cash flow ratio shows that the company has an effiicient cash management approach which results to the realization of an excellent cash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</si>
</sst>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7" formatCode="0.000"/>
  </numFmts>
  <fonts count="6"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u val="singleAccounting"/>
      <sz val="12"/>
      <color theme="1"/>
      <name val="Times New Roman"/>
      <family val="1"/>
    </font>
    <font>
      <i/>
      <sz val="12"/>
      <color theme="1"/>
      <name val="Times New Roman"/>
      <family val="1"/>
    </font>
  </fonts>
  <fills count="2">
    <fill>
      <patternFill patternType="none"/>
    </fill>
    <fill>
      <patternFill patternType="gray125"/>
    </fill>
  </fills>
  <borders count="1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4">
    <xf numFmtId="0" fontId="0" fillId="0" borderId="0" xfId="0"/>
    <xf numFmtId="0" fontId="2" fillId="0" borderId="0" xfId="0" applyFont="1" applyAlignment="1">
      <alignment horizontal="center"/>
    </xf>
    <xf numFmtId="0" fontId="2" fillId="0" borderId="0" xfId="0" applyFont="1"/>
    <xf numFmtId="0" fontId="2" fillId="0" borderId="1" xfId="0" applyFont="1" applyBorder="1"/>
    <xf numFmtId="44" fontId="2" fillId="0" borderId="1" xfId="1" applyFont="1" applyBorder="1"/>
    <xf numFmtId="44" fontId="2" fillId="0" borderId="0" xfId="1" applyFont="1" applyBorder="1"/>
    <xf numFmtId="44" fontId="3" fillId="0" borderId="1" xfId="1" applyFont="1" applyBorder="1"/>
    <xf numFmtId="44" fontId="2" fillId="0" borderId="0" xfId="0" applyNumberFormat="1" applyFont="1"/>
    <xf numFmtId="0" fontId="2" fillId="0" borderId="5" xfId="0" applyFont="1" applyBorder="1"/>
    <xf numFmtId="0" fontId="2" fillId="0" borderId="6" xfId="0" applyFont="1" applyBorder="1"/>
    <xf numFmtId="44" fontId="2" fillId="0" borderId="5" xfId="1" applyFont="1" applyBorder="1"/>
    <xf numFmtId="44" fontId="2" fillId="0" borderId="5" xfId="1" applyFont="1" applyBorder="1" applyAlignment="1">
      <alignment horizontal="left"/>
    </xf>
    <xf numFmtId="44" fontId="3" fillId="0" borderId="0" xfId="1" applyFont="1" applyBorder="1"/>
    <xf numFmtId="0" fontId="2" fillId="0" borderId="0" xfId="0" applyFont="1" applyBorder="1"/>
    <xf numFmtId="44" fontId="2" fillId="0" borderId="0" xfId="0" applyNumberFormat="1" applyFont="1" applyBorder="1"/>
    <xf numFmtId="0" fontId="2" fillId="0" borderId="7" xfId="0" applyFont="1" applyBorder="1"/>
    <xf numFmtId="0" fontId="3" fillId="0" borderId="8" xfId="0" applyFont="1" applyBorder="1"/>
    <xf numFmtId="0" fontId="3" fillId="0" borderId="9" xfId="0" applyFont="1" applyBorder="1"/>
    <xf numFmtId="44" fontId="4" fillId="0" borderId="9" xfId="1" applyFont="1" applyBorder="1"/>
    <xf numFmtId="0" fontId="2" fillId="0" borderId="10" xfId="0" applyFont="1" applyBorder="1"/>
    <xf numFmtId="0" fontId="3" fillId="0" borderId="5" xfId="0" applyFont="1" applyBorder="1" applyAlignment="1">
      <alignment horizontal="left"/>
    </xf>
    <xf numFmtId="0" fontId="3" fillId="0" borderId="0" xfId="0" applyFont="1" applyBorder="1" applyAlignment="1">
      <alignment horizontal="left"/>
    </xf>
    <xf numFmtId="44" fontId="3" fillId="0" borderId="7" xfId="1" applyFont="1" applyBorder="1" applyAlignment="1">
      <alignment horizontal="left"/>
    </xf>
    <xf numFmtId="44" fontId="3" fillId="0" borderId="1" xfId="1" applyFont="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1" xfId="0" applyFont="1" applyBorder="1" applyAlignment="1">
      <alignment horizontal="center"/>
    </xf>
    <xf numFmtId="0" fontId="2" fillId="0" borderId="0" xfId="0" applyFont="1" applyAlignment="1">
      <alignment horizontal="center"/>
    </xf>
    <xf numFmtId="0" fontId="5" fillId="0" borderId="5" xfId="0" applyFont="1" applyBorder="1" applyAlignment="1">
      <alignment horizontal="left"/>
    </xf>
    <xf numFmtId="0" fontId="5" fillId="0" borderId="0"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44" fontId="3" fillId="0" borderId="5" xfId="1" applyFont="1" applyBorder="1" applyAlignment="1">
      <alignment horizontal="left"/>
    </xf>
    <xf numFmtId="44" fontId="3" fillId="0" borderId="0" xfId="1" applyFont="1" applyBorder="1" applyAlignment="1">
      <alignment horizontal="left"/>
    </xf>
    <xf numFmtId="0" fontId="2" fillId="0" borderId="0" xfId="0" applyFont="1" applyAlignment="1">
      <alignment horizontal="left" wrapText="1"/>
    </xf>
    <xf numFmtId="167" fontId="2" fillId="0" borderId="0" xfId="0" applyNumberFormat="1" applyFont="1" applyAlignment="1">
      <alignment horizontal="center"/>
    </xf>
    <xf numFmtId="0" fontId="2" fillId="0" borderId="0" xfId="0" applyFont="1" applyAlignment="1">
      <alignment horizontal="left" vertical="center"/>
    </xf>
    <xf numFmtId="0" fontId="3" fillId="0" borderId="1" xfId="0" applyFont="1" applyBorder="1"/>
    <xf numFmtId="0" fontId="3" fillId="0" borderId="1" xfId="0" applyFont="1" applyBorder="1" applyAlignment="1">
      <alignment horizontal="center"/>
    </xf>
    <xf numFmtId="44" fontId="2" fillId="0" borderId="0" xfId="0" applyNumberFormat="1" applyFont="1" applyAlignment="1">
      <alignment horizontal="center"/>
    </xf>
    <xf numFmtId="44" fontId="2" fillId="0" borderId="0" xfId="1" applyFont="1" applyAlignment="1">
      <alignment horizontal="center"/>
    </xf>
    <xf numFmtId="10" fontId="2" fillId="0" borderId="0" xfId="2" applyNumberFormat="1" applyFont="1" applyAlignment="1">
      <alignment horizontal="center"/>
    </xf>
    <xf numFmtId="0" fontId="2" fillId="0" borderId="0" xfId="0" applyFont="1" applyAlignment="1">
      <alignment horizontal="left" wrapText="1"/>
    </xf>
    <xf numFmtId="0" fontId="3" fillId="0" borderId="0" xfId="0" applyFont="1" applyBorder="1" applyAlignment="1"/>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vertical="top" wrapText="1"/>
    </xf>
    <xf numFmtId="0" fontId="2" fillId="0" borderId="10" xfId="0" applyFont="1" applyBorder="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F149-346B-4130-9999-EA2A206802D4}">
  <dimension ref="A1:F23"/>
  <sheetViews>
    <sheetView workbookViewId="0">
      <selection sqref="A1:D1"/>
    </sheetView>
  </sheetViews>
  <sheetFormatPr defaultRowHeight="15.75" x14ac:dyDescent="0.25"/>
  <cols>
    <col min="1" max="1" width="30.140625" style="2" bestFit="1" customWidth="1"/>
    <col min="2" max="3" width="13.5703125" style="2" bestFit="1" customWidth="1"/>
    <col min="4" max="5" width="9.140625" style="2"/>
    <col min="6" max="6" width="11.5703125" style="2" bestFit="1" customWidth="1"/>
    <col min="7" max="16384" width="9.140625" style="2"/>
  </cols>
  <sheetData>
    <row r="1" spans="1:4" x14ac:dyDescent="0.25">
      <c r="A1" s="27" t="s">
        <v>0</v>
      </c>
      <c r="B1" s="27"/>
      <c r="C1" s="27"/>
      <c r="D1" s="27"/>
    </row>
    <row r="2" spans="1:4" ht="16.5" thickBot="1" x14ac:dyDescent="0.3">
      <c r="A2" s="26" t="s">
        <v>21</v>
      </c>
      <c r="B2" s="26"/>
      <c r="C2" s="26"/>
      <c r="D2" s="26"/>
    </row>
    <row r="3" spans="1:4" x14ac:dyDescent="0.25">
      <c r="A3" s="30" t="s">
        <v>7</v>
      </c>
      <c r="B3" s="31"/>
      <c r="C3" s="31"/>
      <c r="D3" s="32"/>
    </row>
    <row r="4" spans="1:4" x14ac:dyDescent="0.25">
      <c r="A4" s="8" t="s">
        <v>1</v>
      </c>
      <c r="B4" s="5"/>
      <c r="C4" s="5">
        <v>49300</v>
      </c>
      <c r="D4" s="9"/>
    </row>
    <row r="5" spans="1:4" x14ac:dyDescent="0.25">
      <c r="A5" s="28" t="s">
        <v>20</v>
      </c>
      <c r="B5" s="29"/>
      <c r="C5" s="29"/>
      <c r="D5" s="9"/>
    </row>
    <row r="6" spans="1:4" x14ac:dyDescent="0.25">
      <c r="A6" s="10" t="s">
        <v>3</v>
      </c>
      <c r="B6" s="5">
        <v>14700</v>
      </c>
      <c r="C6" s="5"/>
      <c r="D6" s="9"/>
    </row>
    <row r="7" spans="1:4" x14ac:dyDescent="0.25">
      <c r="A7" s="10" t="s">
        <v>19</v>
      </c>
      <c r="B7" s="5">
        <f>-(14700-(77500-72500))</f>
        <v>-9700</v>
      </c>
      <c r="C7" s="5"/>
      <c r="D7" s="9"/>
    </row>
    <row r="8" spans="1:4" x14ac:dyDescent="0.25">
      <c r="A8" s="11" t="s">
        <v>4</v>
      </c>
      <c r="B8" s="5">
        <f>-(13750-14700)</f>
        <v>950</v>
      </c>
      <c r="C8" s="5"/>
      <c r="D8" s="9"/>
    </row>
    <row r="9" spans="1:4" x14ac:dyDescent="0.25">
      <c r="A9" s="11" t="s">
        <v>11</v>
      </c>
      <c r="B9" s="5">
        <f>-(16700-14200)</f>
        <v>-2500</v>
      </c>
      <c r="C9" s="5"/>
      <c r="D9" s="9"/>
    </row>
    <row r="10" spans="1:4" x14ac:dyDescent="0.25">
      <c r="A10" s="11" t="s">
        <v>5</v>
      </c>
      <c r="B10" s="5">
        <f>10500-13500</f>
        <v>-3000</v>
      </c>
      <c r="C10" s="5"/>
      <c r="D10" s="9"/>
    </row>
    <row r="11" spans="1:4" x14ac:dyDescent="0.25">
      <c r="A11" s="11" t="s">
        <v>6</v>
      </c>
      <c r="B11" s="4">
        <f>5000-9650</f>
        <v>-4650</v>
      </c>
      <c r="C11" s="4">
        <f>SUM(B6:B11)</f>
        <v>-4200</v>
      </c>
      <c r="D11" s="9"/>
    </row>
    <row r="12" spans="1:4" x14ac:dyDescent="0.25">
      <c r="A12" s="33" t="s">
        <v>2</v>
      </c>
      <c r="B12" s="34"/>
      <c r="C12" s="12">
        <f>SUM(C4,C11)</f>
        <v>45100</v>
      </c>
      <c r="D12" s="9"/>
    </row>
    <row r="13" spans="1:4" x14ac:dyDescent="0.25">
      <c r="A13" s="20" t="s">
        <v>10</v>
      </c>
      <c r="B13" s="21"/>
      <c r="C13" s="21"/>
      <c r="D13" s="9"/>
    </row>
    <row r="14" spans="1:4" x14ac:dyDescent="0.25">
      <c r="A14" s="8" t="s">
        <v>8</v>
      </c>
      <c r="B14" s="5">
        <f>58500-54750</f>
        <v>3750</v>
      </c>
      <c r="C14" s="5"/>
      <c r="D14" s="9"/>
    </row>
    <row r="15" spans="1:4" x14ac:dyDescent="0.25">
      <c r="A15" s="8" t="s">
        <v>13</v>
      </c>
      <c r="B15" s="4">
        <f>-(47000+49300-54200)</f>
        <v>-42100</v>
      </c>
      <c r="C15" s="4"/>
      <c r="D15" s="9"/>
    </row>
    <row r="16" spans="1:4" x14ac:dyDescent="0.25">
      <c r="A16" s="20" t="s">
        <v>12</v>
      </c>
      <c r="B16" s="21"/>
      <c r="C16" s="12">
        <f>SUM(B14:B15)</f>
        <v>-38350</v>
      </c>
      <c r="D16" s="9"/>
    </row>
    <row r="17" spans="1:6" x14ac:dyDescent="0.25">
      <c r="A17" s="20" t="s">
        <v>9</v>
      </c>
      <c r="B17" s="21"/>
      <c r="C17" s="21"/>
      <c r="D17" s="9"/>
    </row>
    <row r="18" spans="1:6" x14ac:dyDescent="0.25">
      <c r="A18" s="10" t="s">
        <v>14</v>
      </c>
      <c r="B18" s="4">
        <f>-(12950-8700)</f>
        <v>-4250</v>
      </c>
      <c r="C18" s="5"/>
      <c r="D18" s="9"/>
    </row>
    <row r="19" spans="1:6" x14ac:dyDescent="0.25">
      <c r="A19" s="22" t="s">
        <v>15</v>
      </c>
      <c r="B19" s="23"/>
      <c r="C19" s="6">
        <f>SUM(B18)</f>
        <v>-4250</v>
      </c>
      <c r="D19" s="9"/>
    </row>
    <row r="20" spans="1:6" x14ac:dyDescent="0.25">
      <c r="A20" s="8"/>
      <c r="B20" s="13"/>
      <c r="C20" s="13"/>
      <c r="D20" s="9"/>
    </row>
    <row r="21" spans="1:6" x14ac:dyDescent="0.25">
      <c r="A21" s="24" t="s">
        <v>16</v>
      </c>
      <c r="B21" s="25"/>
      <c r="C21" s="14">
        <f>SUM(C12,C16,C19)</f>
        <v>2500</v>
      </c>
      <c r="D21" s="9"/>
    </row>
    <row r="22" spans="1:6" x14ac:dyDescent="0.25">
      <c r="A22" s="15" t="s">
        <v>17</v>
      </c>
      <c r="B22" s="3"/>
      <c r="C22" s="4">
        <v>9800</v>
      </c>
      <c r="D22" s="9"/>
    </row>
    <row r="23" spans="1:6" ht="21" thickBot="1" x14ac:dyDescent="0.6">
      <c r="A23" s="16" t="s">
        <v>18</v>
      </c>
      <c r="B23" s="17"/>
      <c r="C23" s="18">
        <f>C21+C22</f>
        <v>12300</v>
      </c>
      <c r="D23" s="19"/>
      <c r="F23" s="7"/>
    </row>
  </sheetData>
  <mergeCells count="10">
    <mergeCell ref="A1:D1"/>
    <mergeCell ref="A5:C5"/>
    <mergeCell ref="A3:D3"/>
    <mergeCell ref="A12:B12"/>
    <mergeCell ref="A13:C13"/>
    <mergeCell ref="A17:C17"/>
    <mergeCell ref="A16:B16"/>
    <mergeCell ref="A19:B19"/>
    <mergeCell ref="A21:B21"/>
    <mergeCell ref="A2:D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2181-B6B1-4764-B9F3-3CE346F84555}">
  <dimension ref="A1:F13"/>
  <sheetViews>
    <sheetView tabSelected="1" workbookViewId="0">
      <selection activeCell="D15" sqref="D15"/>
    </sheetView>
  </sheetViews>
  <sheetFormatPr defaultRowHeight="15.75" x14ac:dyDescent="0.25"/>
  <cols>
    <col min="1" max="1" width="3.5703125" style="2" bestFit="1" customWidth="1"/>
    <col min="2" max="2" width="42.7109375" style="2" bestFit="1" customWidth="1"/>
    <col min="3" max="4" width="9.140625" style="2"/>
    <col min="5" max="5" width="20.5703125" style="2" customWidth="1"/>
    <col min="6" max="6" width="12.7109375" style="1" bestFit="1" customWidth="1"/>
    <col min="7" max="16384" width="9.140625" style="2"/>
  </cols>
  <sheetData>
    <row r="1" spans="1:6" x14ac:dyDescent="0.25">
      <c r="A1" s="38" t="s">
        <v>22</v>
      </c>
      <c r="B1" s="38" t="s">
        <v>23</v>
      </c>
      <c r="C1" s="38" t="s">
        <v>26</v>
      </c>
      <c r="D1" s="38"/>
      <c r="E1" s="38"/>
      <c r="F1" s="39" t="s">
        <v>41</v>
      </c>
    </row>
    <row r="2" spans="1:6" x14ac:dyDescent="0.25">
      <c r="A2" s="2" t="s">
        <v>24</v>
      </c>
      <c r="B2" s="2" t="s">
        <v>25</v>
      </c>
      <c r="C2" s="35" t="s">
        <v>42</v>
      </c>
      <c r="D2" s="35"/>
      <c r="E2" s="35"/>
      <c r="F2" s="42">
        <f>'Cash flow'!C12/'Cash flow'!C4</f>
        <v>0.9148073022312373</v>
      </c>
    </row>
    <row r="3" spans="1:6" x14ac:dyDescent="0.25">
      <c r="A3" s="2" t="s">
        <v>36</v>
      </c>
      <c r="B3" s="2" t="s">
        <v>27</v>
      </c>
      <c r="C3" s="35" t="s">
        <v>35</v>
      </c>
      <c r="D3" s="35"/>
      <c r="E3" s="35"/>
      <c r="F3" s="40">
        <f>'Cash flow'!C12/15500</f>
        <v>2.9096774193548387</v>
      </c>
    </row>
    <row r="4" spans="1:6" ht="31.5" customHeight="1" x14ac:dyDescent="0.25">
      <c r="A4" s="2" t="s">
        <v>37</v>
      </c>
      <c r="B4" s="2" t="s">
        <v>28</v>
      </c>
      <c r="C4" s="35" t="s">
        <v>34</v>
      </c>
      <c r="D4" s="35"/>
      <c r="E4" s="35"/>
      <c r="F4" s="36">
        <f>((16700/42000)*365)+((13750/145000)*365)-((10500/42000)*365)</f>
        <v>88.493021346469618</v>
      </c>
    </row>
    <row r="5" spans="1:6" ht="30" customHeight="1" x14ac:dyDescent="0.25">
      <c r="A5" s="2" t="s">
        <v>38</v>
      </c>
      <c r="B5" s="2" t="s">
        <v>32</v>
      </c>
      <c r="C5" s="35" t="s">
        <v>33</v>
      </c>
      <c r="D5" s="35"/>
      <c r="E5" s="35"/>
      <c r="F5" s="41">
        <f>49300+15000+6200+14700</f>
        <v>85200</v>
      </c>
    </row>
    <row r="6" spans="1:6" ht="28.5" customHeight="1" x14ac:dyDescent="0.25">
      <c r="A6" s="2" t="s">
        <v>39</v>
      </c>
      <c r="B6" s="37" t="s">
        <v>29</v>
      </c>
      <c r="C6" s="35" t="s">
        <v>31</v>
      </c>
      <c r="D6" s="35"/>
      <c r="E6" s="35"/>
      <c r="F6" s="40">
        <f>'Cash flow'!C12-(14700-(77500-72500))</f>
        <v>35400</v>
      </c>
    </row>
    <row r="7" spans="1:6" x14ac:dyDescent="0.25">
      <c r="A7" s="2" t="s">
        <v>40</v>
      </c>
      <c r="B7" s="2" t="s">
        <v>30</v>
      </c>
      <c r="C7" s="35" t="s">
        <v>44</v>
      </c>
      <c r="D7" s="35"/>
      <c r="E7" s="35"/>
      <c r="F7" s="41">
        <f>64300+6200+14700</f>
        <v>85200</v>
      </c>
    </row>
    <row r="8" spans="1:6" x14ac:dyDescent="0.25">
      <c r="C8" s="43"/>
      <c r="D8" s="43"/>
      <c r="E8" s="43"/>
    </row>
    <row r="9" spans="1:6" ht="16.5" thickBot="1" x14ac:dyDescent="0.3">
      <c r="A9" s="44" t="s">
        <v>43</v>
      </c>
      <c r="B9" s="44"/>
      <c r="C9" s="44"/>
      <c r="D9" s="44"/>
    </row>
    <row r="10" spans="1:6" x14ac:dyDescent="0.25">
      <c r="A10" s="45" t="s">
        <v>45</v>
      </c>
      <c r="B10" s="46"/>
      <c r="C10" s="46"/>
      <c r="D10" s="46"/>
      <c r="E10" s="46"/>
      <c r="F10" s="47"/>
    </row>
    <row r="11" spans="1:6" x14ac:dyDescent="0.25">
      <c r="A11" s="48"/>
      <c r="B11" s="49"/>
      <c r="C11" s="49"/>
      <c r="D11" s="49"/>
      <c r="E11" s="49"/>
      <c r="F11" s="50"/>
    </row>
    <row r="12" spans="1:6" x14ac:dyDescent="0.25">
      <c r="A12" s="48"/>
      <c r="B12" s="49"/>
      <c r="C12" s="49"/>
      <c r="D12" s="49"/>
      <c r="E12" s="49"/>
      <c r="F12" s="50"/>
    </row>
    <row r="13" spans="1:6" ht="16.5" thickBot="1" x14ac:dyDescent="0.3">
      <c r="A13" s="51"/>
      <c r="B13" s="52"/>
      <c r="C13" s="52"/>
      <c r="D13" s="52"/>
      <c r="E13" s="52"/>
      <c r="F13" s="53"/>
    </row>
  </sheetData>
  <mergeCells count="8">
    <mergeCell ref="A10:F13"/>
    <mergeCell ref="A9:D9"/>
    <mergeCell ref="C2:E2"/>
    <mergeCell ref="C3:E3"/>
    <mergeCell ref="C4:E4"/>
    <mergeCell ref="C5:E5"/>
    <mergeCell ref="C6:E6"/>
    <mergeCell ref="C7:E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Cash flow</vt:lpstr>
      <vt:lpstr>Ratios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2020-02-14T07:01:17Z</dcterms:created>
  <dcterms:modified xsi:type="dcterms:W3CDTF">2020-02-14T16:51:34Z</dcterms:modified>
</cp:coreProperties>
</file>